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516"/>
  <workbookPr showInkAnnotation="0" autoCompressPictures="0"/>
  <bookViews>
    <workbookView xWindow="0" yWindow="0" windowWidth="26880" windowHeight="17940" tabRatio="500" activeTab="1"/>
  </bookViews>
  <sheets>
    <sheet name="Sheet1" sheetId="1" r:id="rId1"/>
    <sheet name="New Hire w Descriptions" sheetId="5" r:id="rId2"/>
  </sheets>
  <definedNames>
    <definedName name="_xlnm.Print_Titles" localSheetId="1">'New Hire w Descriptions'!$12:$12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16" i="5" l="1"/>
  <c r="D14" i="5"/>
  <c r="G40" i="1"/>
  <c r="F27" i="1"/>
  <c r="G27" i="1"/>
  <c r="D18" i="1"/>
  <c r="D23" i="1"/>
  <c r="E18" i="1"/>
  <c r="F18" i="1"/>
  <c r="E19" i="1"/>
  <c r="G19" i="1"/>
  <c r="G23" i="1"/>
  <c r="G42" i="1"/>
  <c r="E20" i="1"/>
  <c r="E23" i="1"/>
  <c r="F19" i="1"/>
  <c r="F21" i="1"/>
  <c r="G21" i="1"/>
  <c r="F22" i="1"/>
  <c r="D20" i="1"/>
  <c r="E28" i="1"/>
  <c r="G28" i="1"/>
  <c r="B10" i="1"/>
  <c r="F26" i="1"/>
  <c r="E26" i="1"/>
  <c r="E30" i="1"/>
  <c r="G26" i="1"/>
  <c r="G30" i="1"/>
  <c r="F30" i="1"/>
  <c r="D30" i="1"/>
  <c r="F10" i="1"/>
  <c r="G44" i="1"/>
  <c r="F11" i="1"/>
  <c r="F20" i="1"/>
  <c r="G20" i="1"/>
  <c r="G18" i="1"/>
  <c r="G45" i="1"/>
  <c r="F23" i="1"/>
  <c r="F12" i="1"/>
</calcChain>
</file>

<file path=xl/comments1.xml><?xml version="1.0" encoding="utf-8"?>
<comments xmlns="http://schemas.openxmlformats.org/spreadsheetml/2006/main">
  <authors>
    <author>Bret Watson</author>
  </authors>
  <commentList>
    <comment ref="E20" authorId="0">
      <text>
        <r>
          <rPr>
            <b/>
            <sz val="9"/>
            <color indexed="81"/>
            <rFont val="Calibri"/>
            <family val="2"/>
          </rPr>
          <t>Bret Watson:</t>
        </r>
        <r>
          <rPr>
            <sz val="9"/>
            <color indexed="81"/>
            <rFont val="Calibri"/>
            <family val="2"/>
          </rPr>
          <t xml:space="preserve">
Assume Column II, Step G-Faculty Salary Schedule.</t>
        </r>
      </text>
    </comment>
    <comment ref="E22" authorId="0">
      <text>
        <r>
          <rPr>
            <b/>
            <sz val="9"/>
            <color indexed="81"/>
            <rFont val="Calibri"/>
            <family val="2"/>
          </rPr>
          <t>Bret Watson:</t>
        </r>
        <r>
          <rPr>
            <sz val="9"/>
            <color indexed="81"/>
            <rFont val="Calibri"/>
            <family val="2"/>
          </rPr>
          <t xml:space="preserve">
Assume Column II, Step G on Faculty Salary Schedule.</t>
        </r>
      </text>
    </comment>
  </commentList>
</comments>
</file>

<file path=xl/sharedStrings.xml><?xml version="1.0" encoding="utf-8"?>
<sst xmlns="http://schemas.openxmlformats.org/spreadsheetml/2006/main" count="72" uniqueCount="69">
  <si>
    <t>Salary</t>
  </si>
  <si>
    <t>Benefits</t>
  </si>
  <si>
    <t>Student Equity</t>
  </si>
  <si>
    <t>Total</t>
  </si>
  <si>
    <t>Account</t>
  </si>
  <si>
    <t>Allocation:</t>
  </si>
  <si>
    <t>District</t>
  </si>
  <si>
    <t>Distr. %</t>
  </si>
  <si>
    <t>Campus</t>
  </si>
  <si>
    <t>De Anza</t>
  </si>
  <si>
    <t>Foothill</t>
  </si>
  <si>
    <t>Student Equity Budget</t>
  </si>
  <si>
    <t>High School Outreach conferences including Youth Voices (5)</t>
  </si>
  <si>
    <t>Veterans</t>
  </si>
  <si>
    <t>Estimated Exp.</t>
  </si>
  <si>
    <t>HEFAS</t>
  </si>
  <si>
    <t>Certificated</t>
  </si>
  <si>
    <t>Classified</t>
  </si>
  <si>
    <t>Total Certificated Costs</t>
  </si>
  <si>
    <t>Total Classified Costs</t>
  </si>
  <si>
    <t>Operating Costs</t>
  </si>
  <si>
    <t>Total Expenses</t>
  </si>
  <si>
    <t>1 FTE SSRS-Umoja Counselor</t>
  </si>
  <si>
    <t>70% Backfill for Veronica Neal, Equity Office</t>
  </si>
  <si>
    <t>1 FTE Director STEM Pathways</t>
  </si>
  <si>
    <t>2015-16</t>
  </si>
  <si>
    <t>De Anza College</t>
  </si>
  <si>
    <t>Total Operating Costs</t>
  </si>
  <si>
    <t>ESTIMATE</t>
  </si>
  <si>
    <t>De Anza's Estimated Budget</t>
  </si>
  <si>
    <t>Balance (Amount that needs to be budgeted)</t>
  </si>
  <si>
    <t>Budget Projection (Jan. 1, 2016-Dec. 31, 2016)</t>
  </si>
  <si>
    <t>.5 FTE Administrative Assistant-Equity</t>
  </si>
  <si>
    <t>Peer Mentoring Program</t>
  </si>
  <si>
    <t>Office of Equity Programs</t>
  </si>
  <si>
    <t>Foster Youth ($50,000 required match)</t>
  </si>
  <si>
    <t>1 FTE Reassignment SSRS Faculty Director( FILLED)</t>
  </si>
  <si>
    <t>1 FTE College Research Analyst-Equity &amp; SSSP (FILLED)</t>
  </si>
  <si>
    <t>1FTE Program Coordinator II-Equity (FILLED)</t>
  </si>
  <si>
    <t>3 FTE Counseling Faculty (Foster Youth, Veterans, Career,Undocumented)</t>
  </si>
  <si>
    <t>Learning Communities (LEAD,LinC,Puente, FYE, UMOJA, REACH, etc.)</t>
  </si>
  <si>
    <t>Job Title</t>
  </si>
  <si>
    <t>Job Description</t>
  </si>
  <si>
    <t xml:space="preserve">The Academic Services division will hire (1) Director of Student Success and Retention Services to coordinate and expand Summer Bridge, First Year Experience, Puente Project, and Umoja program within the context of SSSP and Student Equity initiatives. The Director will collaborate with SSRS counselors/coordinators, Learning in Communities, Student Success Center, and Instructional departments to track students' course and degree/certification completion. </t>
  </si>
  <si>
    <t xml:space="preserve">The Office of Equity, Social Justice, and Multicultural Education will hire a program coordinator II to support the college's student equity planning initiatives and activities. The equity program coordinator will assist with creating linkages among student success programs, professional development trainings, and overall strategic planning and implementation. The program administrative assistant will work specifically with the equity office as well as those accessing services from these campus-wide offices.  </t>
  </si>
  <si>
    <t>Hiring Rationale</t>
  </si>
  <si>
    <t>Course completion and academic probation</t>
  </si>
  <si>
    <t>Basic skills English, Math, and ESL</t>
  </si>
  <si>
    <t>Degree and Certification completion</t>
  </si>
  <si>
    <t>Transfer</t>
  </si>
  <si>
    <t>* To improve course completion rates for African American and Latino/a students</t>
  </si>
  <si>
    <t>* To improve basic skills English, Math, and ESL completion rates for African 
   American and Latino/a students who experience disproportionate impact</t>
  </si>
  <si>
    <t>* To improve degree and certificate completion rates for African American,   
   Filipino, and Latino/a students who experience disproportionate impact</t>
  </si>
  <si>
    <t>* To improve transfer rates for African American, Filipino, and Latino/a students   
   who experience disproportionate impact</t>
  </si>
  <si>
    <t>* To decrease academic probation rates for students who experience  
   disproportionate impact, particularly African American and Latino/a students</t>
  </si>
  <si>
    <t>The achievement gaps as identified in the 2014-15 Student Equity Report include the following indicator areas:</t>
  </si>
  <si>
    <t>The full-time administrative assistant will support the equity office and staff development office in meeting the college's equity planning goals and activities. The equity administrative assistant will specifically assist with budget tracking, record keeping, contracting, conference/training/workshop logistics, scheduling, and related office administration. The administrative assistant will also support linkages between the equity office and staff development, which includes assisting with Partners In Learning, Service Excellence, and related equity programs that emphasize supporting classified professionals in creating a welcoming environment for students and identifying linkages to the indicators.</t>
  </si>
  <si>
    <t>70% Backfill for V. Neal, Equity Office 
(14-15 continuation)</t>
  </si>
  <si>
    <t>1 FTE College Research Analyst-Equity &amp; SSSP
(14-15 continuation)</t>
  </si>
  <si>
    <t xml:space="preserve">1 FTE Director STEM Pathways
(14-15 continuation) </t>
  </si>
  <si>
    <t>1 FTE Reassignment SSRS Faculty Interim Director 
(15-16)</t>
  </si>
  <si>
    <t>1 FTE SSRS-Umoja Counselor 
(15-16)</t>
  </si>
  <si>
    <t>1 FTE Administrative Assistant-Equity 
(15-16)</t>
  </si>
  <si>
    <t>1FTE Program Coordinator II-Equity 
(14-15 continuation)</t>
  </si>
  <si>
    <t>The Physical Sciences, Mathematics, and Engineering Division will hire [1] Director of STEM Pathways to coordinate the Statway and Math Performance and Success programs to ensure access and quality instruction for African American, Filipino, and Latino/a students. The Director will develop campus partnerships with SSRS programs, Learning in Communities, Outreach and Relations with Schools, Business/Computer Science, and Biological and Health Sciences. The Director of STEM Pathways will be additional support for team members to assist with student success and equity initiatives.</t>
  </si>
  <si>
    <t>The new Student Success and Retention Services Counselor will be dedicated to African American and Latino/a students enrolled in the Umoja or FYE learning Communities. This new counselor will specifically assist African American and Latino/a students with their course planning, and be a point-of-contact to facilitate academic probation interventions, including: 1. facilitating students' academic progress, participation in learning communities, and attendance at tutoring sessions; and 2. coordinating the development of a new UMOJA  learning community that is aligned with the Statewide UMOJA Consortium efforts.</t>
  </si>
  <si>
    <t>The following 5 positions that need to be continued or hired will support Student Equity initiatives being planned for 2015-16.</t>
  </si>
  <si>
    <t>This 70% reassignment will allow the Director of the Office of Equity to oversee the implementation of the Student Equity Initiative, working closely with the AVP of Instruction, AVP of Student Services, and Student Equity-SSSP research analyst. More specifically, this position will focus on developing the Equity Core Teams for each instructional and student service divisional areas and ensure that division equity plans are implemented and assessed. This position will be responsible for large scale professional development training across campus community, focusing on awareness and practice of the Equity Conceptual Framework, making linkages with basic skills and student success, certificate and degree completion, and transfer.</t>
  </si>
  <si>
    <t>This position will support the development and implementation of the Student Equity Initiative and SSSP Initiative. More specifically, this position will work with the Director of Institutional Planning and Research to collect analyze, and report on Student Equity and SSSP data.  This position will also develop the evaluation methods for activities identified in the Student Equity Plan and SSSP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</si>
</sst>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 #,##0.00_);_(* \(#,##0.00\);_(* &quot;-&quot;??_);_(@_)"/>
    <numFmt numFmtId="166" formatCode="_(* #,##0_);_(* \(#,##0\);_(* &quot;-&quot;??_);_(@_)"/>
    <numFmt numFmtId="167" formatCode="_(&quot;$&quot;* #,##0_);_(&quot;$&quot;* \(#,##0\);_(&quot;$&quot;* &quot;-&quot;??_);_(@_)"/>
  </numFmts>
  <fonts count="16" x14ac:knownFonts="1">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u/>
      <sz val="12"/>
      <color theme="1"/>
      <name val="Calibri"/>
      <family val="2"/>
      <scheme val="minor"/>
    </font>
    <font>
      <u val="singleAccounting"/>
      <sz val="12"/>
      <color theme="1"/>
      <name val="Calibri"/>
      <family val="2"/>
      <scheme val="minor"/>
    </font>
    <font>
      <sz val="8"/>
      <name val="Calibri"/>
      <family val="2"/>
      <scheme val="minor"/>
    </font>
    <font>
      <sz val="12"/>
      <color rgb="FF000000"/>
      <name val="Arial"/>
      <family val="2"/>
    </font>
    <font>
      <sz val="12"/>
      <color rgb="FF0000FF"/>
      <name val="Calibri"/>
      <family val="2"/>
      <scheme val="minor"/>
    </font>
    <font>
      <sz val="12"/>
      <color rgb="FF0000FF"/>
      <name val="Arial"/>
      <family val="2"/>
    </font>
    <font>
      <sz val="9"/>
      <color indexed="81"/>
      <name val="Calibri"/>
      <family val="2"/>
    </font>
    <font>
      <b/>
      <sz val="9"/>
      <color indexed="81"/>
      <name val="Calibri"/>
      <family val="2"/>
    </font>
    <font>
      <sz val="12"/>
      <color rgb="FFFF0000"/>
      <name val="Calibri"/>
      <family val="2"/>
      <scheme val="minor"/>
    </font>
    <font>
      <b/>
      <u/>
      <sz val="12"/>
      <color theme="1"/>
      <name val="Calibri"/>
      <family val="2"/>
      <scheme val="minor"/>
    </font>
    <font>
      <b/>
      <sz val="12"/>
      <color indexed="48"/>
      <name val="Calibri"/>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FF66"/>
        <bgColor indexed="64"/>
      </patternFill>
    </fill>
  </fills>
  <borders count="7">
    <border>
      <left/>
      <right/>
      <top/>
      <bottom/>
      <diagonal/>
    </border>
    <border>
      <left/>
      <right/>
      <top/>
      <bottom style="thin">
        <color auto="1"/>
      </bottom>
      <diagonal/>
    </border>
    <border>
      <left/>
      <right/>
      <top/>
      <bottom style="double">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s>
  <cellStyleXfs count="91">
    <xf numFmtId="0" fontId="0" fillId="0" borderId="0"/>
    <xf numFmtId="165"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50">
    <xf numFmtId="0" fontId="0" fillId="0" borderId="0" xfId="0"/>
    <xf numFmtId="166" fontId="0" fillId="0" borderId="0" xfId="1" applyNumberFormat="1" applyFont="1"/>
    <xf numFmtId="166" fontId="0" fillId="0" borderId="1" xfId="1" applyNumberFormat="1" applyFont="1" applyBorder="1"/>
    <xf numFmtId="166" fontId="0" fillId="0" borderId="0" xfId="1" applyNumberFormat="1" applyFont="1" applyBorder="1"/>
    <xf numFmtId="166" fontId="0" fillId="0" borderId="0" xfId="0" applyNumberFormat="1"/>
    <xf numFmtId="14" fontId="0" fillId="0" borderId="0" xfId="0" applyNumberFormat="1"/>
    <xf numFmtId="0" fontId="0" fillId="0" borderId="0" xfId="0" applyAlignment="1">
      <alignment horizontal="left"/>
    </xf>
    <xf numFmtId="0" fontId="5" fillId="0" borderId="0" xfId="0" applyFont="1" applyAlignment="1">
      <alignment horizontal="center"/>
    </xf>
    <xf numFmtId="166" fontId="5" fillId="0" borderId="0" xfId="1" applyNumberFormat="1" applyFont="1" applyAlignment="1">
      <alignment horizontal="center"/>
    </xf>
    <xf numFmtId="166" fontId="6" fillId="0" borderId="0" xfId="1" applyNumberFormat="1" applyFont="1" applyAlignment="1">
      <alignment horizontal="center"/>
    </xf>
    <xf numFmtId="0" fontId="2" fillId="0" borderId="0" xfId="0" applyFont="1"/>
    <xf numFmtId="0" fontId="0" fillId="0" borderId="0" xfId="0" applyAlignment="1">
      <alignment horizontal="center"/>
    </xf>
    <xf numFmtId="0" fontId="2" fillId="0" borderId="0" xfId="0" applyFont="1" applyAlignment="1">
      <alignment horizontal="left"/>
    </xf>
    <xf numFmtId="0" fontId="8" fillId="0" borderId="0" xfId="0" applyFont="1" applyAlignment="1">
      <alignment vertical="center"/>
    </xf>
    <xf numFmtId="0" fontId="0" fillId="0" borderId="0" xfId="0" applyAlignment="1">
      <alignment horizontal="left" vertical="center" indent="1"/>
    </xf>
    <xf numFmtId="166" fontId="9" fillId="0" borderId="0" xfId="1" applyNumberFormat="1" applyFont="1" applyBorder="1"/>
    <xf numFmtId="0" fontId="10" fillId="0" borderId="0" xfId="0" applyFont="1" applyAlignment="1">
      <alignment vertical="center"/>
    </xf>
    <xf numFmtId="0" fontId="9" fillId="0" borderId="0" xfId="0" applyFont="1"/>
    <xf numFmtId="166" fontId="2" fillId="0" borderId="0" xfId="1" applyNumberFormat="1" applyFont="1"/>
    <xf numFmtId="166" fontId="2" fillId="2" borderId="0" xfId="1" applyNumberFormat="1" applyFont="1" applyFill="1"/>
    <xf numFmtId="0" fontId="10" fillId="0" borderId="0" xfId="0" applyFont="1" applyAlignment="1">
      <alignment horizontal="left" vertical="center" indent="1"/>
    </xf>
    <xf numFmtId="0" fontId="9" fillId="0" borderId="0" xfId="0" applyFont="1" applyAlignment="1">
      <alignment horizontal="left"/>
    </xf>
    <xf numFmtId="166" fontId="9" fillId="0" borderId="0" xfId="1" applyNumberFormat="1" applyFont="1"/>
    <xf numFmtId="166" fontId="9" fillId="0" borderId="1" xfId="1" applyNumberFormat="1" applyFont="1" applyBorder="1"/>
    <xf numFmtId="166" fontId="2" fillId="0" borderId="0" xfId="1" applyNumberFormat="1" applyFont="1" applyBorder="1"/>
    <xf numFmtId="166" fontId="2" fillId="0" borderId="0" xfId="1" applyNumberFormat="1" applyFont="1" applyFill="1" applyBorder="1"/>
    <xf numFmtId="0" fontId="9" fillId="0" borderId="0" xfId="0" applyFont="1" applyAlignment="1">
      <alignment vertical="center"/>
    </xf>
    <xf numFmtId="166" fontId="2" fillId="0" borderId="2" xfId="1" applyNumberFormat="1" applyFont="1" applyBorder="1"/>
    <xf numFmtId="166" fontId="0" fillId="0" borderId="1" xfId="0" applyNumberFormat="1" applyBorder="1"/>
    <xf numFmtId="0" fontId="13" fillId="0" borderId="0" xfId="0" applyFont="1"/>
    <xf numFmtId="0" fontId="0" fillId="0" borderId="0" xfId="0" applyAlignment="1">
      <alignment vertical="top"/>
    </xf>
    <xf numFmtId="0" fontId="0" fillId="0" borderId="3" xfId="0" applyBorder="1" applyAlignment="1">
      <alignment horizontal="left" vertical="top" wrapText="1"/>
    </xf>
    <xf numFmtId="167" fontId="9" fillId="0" borderId="3" xfId="88" applyNumberFormat="1" applyFont="1" applyBorder="1" applyAlignment="1">
      <alignment vertical="top"/>
    </xf>
    <xf numFmtId="0" fontId="2" fillId="4" borderId="3" xfId="0" applyFont="1" applyFill="1" applyBorder="1" applyAlignment="1">
      <alignment horizontal="center" vertical="top"/>
    </xf>
    <xf numFmtId="0" fontId="2" fillId="4" borderId="3" xfId="0" applyFont="1" applyFill="1" applyBorder="1" applyAlignment="1">
      <alignment horizontal="center"/>
    </xf>
    <xf numFmtId="0" fontId="14" fillId="0" borderId="0" xfId="0" applyFont="1" applyAlignment="1">
      <alignment vertical="top"/>
    </xf>
    <xf numFmtId="0" fontId="15" fillId="0" borderId="0" xfId="0" applyFont="1"/>
    <xf numFmtId="0" fontId="15" fillId="0" borderId="6" xfId="0" applyFont="1" applyBorder="1" applyAlignment="1">
      <alignment horizontal="left" vertical="center" wrapText="1"/>
    </xf>
    <xf numFmtId="0" fontId="15" fillId="0" borderId="5" xfId="0" applyFont="1" applyBorder="1" applyAlignment="1">
      <alignment horizontal="left" vertical="top" wrapText="1"/>
    </xf>
    <xf numFmtId="0" fontId="0" fillId="0" borderId="0" xfId="0" applyBorder="1" applyAlignment="1">
      <alignment vertical="top"/>
    </xf>
    <xf numFmtId="0" fontId="0" fillId="0" borderId="0" xfId="0" applyBorder="1"/>
    <xf numFmtId="0" fontId="15" fillId="0" borderId="5" xfId="0" applyFont="1" applyBorder="1" applyAlignment="1">
      <alignment horizontal="left" vertical="center" wrapText="1"/>
    </xf>
    <xf numFmtId="0" fontId="2" fillId="0" borderId="3" xfId="0" applyFont="1" applyBorder="1" applyAlignment="1">
      <alignment horizontal="left" vertical="center" indent="2"/>
    </xf>
    <xf numFmtId="0" fontId="15" fillId="0" borderId="4" xfId="0" applyFont="1" applyBorder="1" applyAlignment="1">
      <alignment horizontal="left" vertical="center" wrapText="1"/>
    </xf>
    <xf numFmtId="0" fontId="0" fillId="0" borderId="0" xfId="0" applyFont="1" applyAlignment="1">
      <alignment vertical="top"/>
    </xf>
    <xf numFmtId="0" fontId="2" fillId="3" borderId="3" xfId="0" applyFont="1" applyFill="1" applyBorder="1" applyAlignment="1">
      <alignment vertical="top"/>
    </xf>
    <xf numFmtId="0" fontId="9" fillId="0" borderId="3" xfId="0" applyFont="1" applyBorder="1" applyAlignment="1">
      <alignment horizontal="left" vertical="top" wrapText="1"/>
    </xf>
    <xf numFmtId="0" fontId="9" fillId="0" borderId="3" xfId="0" applyFont="1" applyBorder="1" applyAlignment="1">
      <alignment vertical="center" wrapText="1"/>
    </xf>
    <xf numFmtId="0" fontId="2" fillId="0" borderId="3" xfId="0" applyFont="1" applyBorder="1" applyAlignment="1">
      <alignment horizontal="left" vertical="center" indent="2"/>
    </xf>
    <xf numFmtId="0" fontId="2" fillId="3" borderId="3" xfId="0" applyFont="1" applyFill="1" applyBorder="1" applyAlignment="1">
      <alignment horizontal="left"/>
    </xf>
  </cellXfs>
  <cellStyles count="91">
    <cellStyle name="Comma" xfId="1" builtinId="3"/>
    <cellStyle name="Currency" xfId="88"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90"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9" builtinId="8" hidden="1"/>
    <cellStyle name="Normal" xfId="0" builtinId="0"/>
  </cellStyles>
  <dxfs count="0"/>
  <tableStyles count="0" defaultTableStyle="TableStyleMedium9" defaultPivotStyle="PivotStyleMedium4"/>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M45"/>
  <sheetViews>
    <sheetView topLeftCell="A25" zoomScale="125" zoomScaleNormal="125" zoomScalePageLayoutView="125" workbookViewId="0">
      <selection activeCell="D29" sqref="D29"/>
    </sheetView>
  </sheetViews>
  <sheetFormatPr baseColWidth="10" defaultColWidth="11" defaultRowHeight="15" x14ac:dyDescent="0"/>
  <cols>
    <col min="3" max="3" width="57.5" bestFit="1" customWidth="1"/>
    <col min="4" max="4" width="13.33203125" bestFit="1" customWidth="1"/>
    <col min="6" max="6" width="11.5" bestFit="1" customWidth="1"/>
    <col min="8" max="8" width="13.1640625" bestFit="1" customWidth="1"/>
    <col min="10" max="10" width="11.5" bestFit="1" customWidth="1"/>
    <col min="13" max="14" width="11.5" bestFit="1" customWidth="1"/>
    <col min="15" max="15" width="11" bestFit="1" customWidth="1"/>
    <col min="16" max="16" width="11.5" bestFit="1" customWidth="1"/>
  </cols>
  <sheetData>
    <row r="1" spans="1:10">
      <c r="A1" s="10" t="s">
        <v>2</v>
      </c>
    </row>
    <row r="2" spans="1:10">
      <c r="A2" s="10" t="s">
        <v>31</v>
      </c>
    </row>
    <row r="3" spans="1:10">
      <c r="A3" s="10" t="s">
        <v>26</v>
      </c>
    </row>
    <row r="4" spans="1:10">
      <c r="A4" s="10" t="s">
        <v>25</v>
      </c>
    </row>
    <row r="6" spans="1:10">
      <c r="A6" s="5"/>
      <c r="H6" s="1"/>
      <c r="J6" s="1"/>
    </row>
    <row r="9" spans="1:10" ht="18">
      <c r="A9" s="7" t="s">
        <v>5</v>
      </c>
      <c r="B9" s="8" t="s">
        <v>6</v>
      </c>
      <c r="C9" s="8"/>
      <c r="D9" s="7" t="s">
        <v>8</v>
      </c>
      <c r="E9" s="7" t="s">
        <v>7</v>
      </c>
      <c r="F9" s="9" t="s">
        <v>3</v>
      </c>
    </row>
    <row r="10" spans="1:10">
      <c r="B10" s="1">
        <f>1115620*1.75</f>
        <v>1952335</v>
      </c>
      <c r="C10" s="1"/>
      <c r="D10" t="s">
        <v>9</v>
      </c>
      <c r="E10">
        <v>0.6</v>
      </c>
      <c r="F10" s="19">
        <f>B10*E10</f>
        <v>1171401</v>
      </c>
      <c r="G10" s="29" t="s">
        <v>28</v>
      </c>
      <c r="H10" s="1"/>
      <c r="J10" s="1"/>
    </row>
    <row r="11" spans="1:10">
      <c r="B11" s="1"/>
      <c r="C11" s="1"/>
      <c r="D11" t="s">
        <v>10</v>
      </c>
      <c r="E11">
        <v>0.4</v>
      </c>
      <c r="F11" s="2">
        <f>B10*E11</f>
        <v>780934</v>
      </c>
    </row>
    <row r="12" spans="1:10">
      <c r="D12" t="s">
        <v>3</v>
      </c>
      <c r="F12" s="4">
        <f>SUM(F10:F11)</f>
        <v>1952335</v>
      </c>
    </row>
    <row r="13" spans="1:10">
      <c r="I13" s="13"/>
    </row>
    <row r="14" spans="1:10">
      <c r="A14" s="10" t="s">
        <v>11</v>
      </c>
    </row>
    <row r="15" spans="1:10">
      <c r="I15" s="13"/>
    </row>
    <row r="16" spans="1:10">
      <c r="B16" s="7" t="s">
        <v>4</v>
      </c>
      <c r="C16" s="7"/>
      <c r="D16" s="11" t="s">
        <v>14</v>
      </c>
      <c r="E16" s="7" t="s">
        <v>0</v>
      </c>
      <c r="F16" s="7" t="s">
        <v>1</v>
      </c>
      <c r="G16" s="7" t="s">
        <v>3</v>
      </c>
      <c r="I16" s="14"/>
    </row>
    <row r="17" spans="2:13">
      <c r="B17" s="12">
        <v>1000</v>
      </c>
      <c r="C17" s="12" t="s">
        <v>16</v>
      </c>
      <c r="D17" s="1"/>
      <c r="E17" s="3"/>
      <c r="F17" s="3"/>
      <c r="G17" s="1"/>
      <c r="I17" s="20"/>
      <c r="J17" s="17"/>
      <c r="K17" s="17"/>
      <c r="L17" s="17"/>
      <c r="M17" s="17"/>
    </row>
    <row r="18" spans="2:13">
      <c r="B18" s="21">
        <v>1210</v>
      </c>
      <c r="C18" s="21" t="s">
        <v>24</v>
      </c>
      <c r="D18" s="15">
        <f>111978</f>
        <v>111978</v>
      </c>
      <c r="E18" s="15">
        <f>(7405.64*6)+(7774.87*6)</f>
        <v>91083.06</v>
      </c>
      <c r="F18" s="15">
        <f>E18*0.22941</f>
        <v>20895.364794599998</v>
      </c>
      <c r="G18" s="15">
        <f t="shared" ref="G18" si="0">E18+F18</f>
        <v>111978.4247946</v>
      </c>
      <c r="I18" s="20"/>
      <c r="J18" s="17"/>
      <c r="K18" s="17"/>
      <c r="L18" s="17"/>
      <c r="M18" s="17"/>
    </row>
    <row r="19" spans="2:13">
      <c r="B19" s="21">
        <v>1260</v>
      </c>
      <c r="C19" s="21" t="s">
        <v>36</v>
      </c>
      <c r="D19" s="22">
        <v>160357</v>
      </c>
      <c r="E19" s="15">
        <f>11065.74*11</f>
        <v>121723.14</v>
      </c>
      <c r="F19" s="15">
        <f>(3347.68*10)+5156.84</f>
        <v>38633.64</v>
      </c>
      <c r="G19" s="22">
        <f t="shared" ref="G19:G21" si="1">E19+F19</f>
        <v>160356.78</v>
      </c>
      <c r="I19" s="14"/>
    </row>
    <row r="20" spans="2:13">
      <c r="B20" s="21">
        <v>1260</v>
      </c>
      <c r="C20" s="21" t="s">
        <v>22</v>
      </c>
      <c r="D20" s="22">
        <f>95744</f>
        <v>95744</v>
      </c>
      <c r="E20" s="15">
        <f>7571*10</f>
        <v>75710</v>
      </c>
      <c r="F20" s="15">
        <f>E20*0.26462</f>
        <v>20034.380200000003</v>
      </c>
      <c r="G20" s="22">
        <f t="shared" si="1"/>
        <v>95744.3802</v>
      </c>
      <c r="I20" s="20"/>
      <c r="J20" s="17"/>
      <c r="K20" s="17"/>
    </row>
    <row r="21" spans="2:13">
      <c r="B21" s="21">
        <v>1260</v>
      </c>
      <c r="C21" s="21" t="s">
        <v>23</v>
      </c>
      <c r="D21" s="22">
        <v>83903</v>
      </c>
      <c r="E21" s="15">
        <v>61251.19</v>
      </c>
      <c r="F21" s="15">
        <f>4651.32+(2000*9)</f>
        <v>22651.32</v>
      </c>
      <c r="G21" s="22">
        <f t="shared" si="1"/>
        <v>83902.510000000009</v>
      </c>
      <c r="H21" s="17"/>
      <c r="I21" s="20"/>
      <c r="J21" s="17"/>
      <c r="K21" s="17"/>
      <c r="L21" s="17"/>
    </row>
    <row r="22" spans="2:13">
      <c r="B22" s="21">
        <v>1260</v>
      </c>
      <c r="C22" s="21" t="s">
        <v>39</v>
      </c>
      <c r="D22" s="23">
        <v>287233.5</v>
      </c>
      <c r="E22" s="23">
        <v>227130</v>
      </c>
      <c r="F22" s="23">
        <f>E22*0.26462</f>
        <v>60103.140600000006</v>
      </c>
      <c r="G22" s="23">
        <v>287233.5</v>
      </c>
      <c r="I22" s="20"/>
      <c r="J22" s="17"/>
      <c r="K22" s="17"/>
      <c r="L22" s="17"/>
    </row>
    <row r="23" spans="2:13">
      <c r="B23" s="6"/>
      <c r="C23" s="12" t="s">
        <v>18</v>
      </c>
      <c r="D23" s="24">
        <f>SUM(D18:D22)</f>
        <v>739215.5</v>
      </c>
      <c r="E23" s="24">
        <f>SUM(E18:E22)</f>
        <v>576897.39</v>
      </c>
      <c r="F23" s="24">
        <f>SUM(F18:F22)</f>
        <v>162317.84559460002</v>
      </c>
      <c r="G23" s="24">
        <f>SUM(G18:G22)</f>
        <v>739215.59499460005</v>
      </c>
      <c r="I23" s="20"/>
    </row>
    <row r="24" spans="2:13">
      <c r="B24" s="6"/>
      <c r="C24" s="6"/>
      <c r="D24" s="3"/>
      <c r="E24" s="3"/>
      <c r="F24" s="3"/>
      <c r="G24" s="3"/>
    </row>
    <row r="25" spans="2:13">
      <c r="B25" s="12">
        <v>2000</v>
      </c>
      <c r="C25" s="12" t="s">
        <v>17</v>
      </c>
      <c r="D25" s="11"/>
      <c r="E25" s="7"/>
      <c r="F25" s="7"/>
      <c r="G25" s="7"/>
      <c r="I25" s="13"/>
    </row>
    <row r="26" spans="2:13">
      <c r="B26" s="21">
        <v>2170</v>
      </c>
      <c r="C26" s="26" t="s">
        <v>37</v>
      </c>
      <c r="D26" s="22">
        <v>80980</v>
      </c>
      <c r="E26" s="15">
        <f>4948.09*12</f>
        <v>59377.08</v>
      </c>
      <c r="F26" s="15">
        <f>1800.25*12</f>
        <v>21603</v>
      </c>
      <c r="G26" s="22">
        <f t="shared" ref="G26:G28" si="2">E26+F26</f>
        <v>80980.08</v>
      </c>
    </row>
    <row r="27" spans="2:13">
      <c r="B27" s="21"/>
      <c r="C27" s="26"/>
      <c r="D27" s="22"/>
      <c r="E27" s="22"/>
      <c r="F27" s="15">
        <f>E27*0.38672</f>
        <v>0</v>
      </c>
      <c r="G27" s="22">
        <f t="shared" si="2"/>
        <v>0</v>
      </c>
    </row>
    <row r="28" spans="2:13">
      <c r="B28" s="21">
        <v>2170</v>
      </c>
      <c r="C28" s="21" t="s">
        <v>38</v>
      </c>
      <c r="D28" s="22">
        <v>77269</v>
      </c>
      <c r="E28" s="15">
        <f>55720.84</f>
        <v>55720.84</v>
      </c>
      <c r="F28" s="15">
        <v>21548.36</v>
      </c>
      <c r="G28" s="22">
        <f t="shared" si="2"/>
        <v>77269.2</v>
      </c>
      <c r="I28" s="16"/>
      <c r="J28" s="17"/>
      <c r="K28" s="17"/>
      <c r="L28" s="17"/>
      <c r="M28" s="17"/>
    </row>
    <row r="29" spans="2:13">
      <c r="B29" s="21">
        <v>2170</v>
      </c>
      <c r="C29" s="21" t="s">
        <v>32</v>
      </c>
      <c r="D29" s="23">
        <v>33192</v>
      </c>
      <c r="E29" s="23">
        <v>23935.5</v>
      </c>
      <c r="F29" s="23">
        <v>9256.5</v>
      </c>
      <c r="G29" s="23">
        <v>33192</v>
      </c>
    </row>
    <row r="30" spans="2:13">
      <c r="B30" s="6"/>
      <c r="C30" s="12" t="s">
        <v>19</v>
      </c>
      <c r="D30" s="18">
        <f>SUM(D26:D29)</f>
        <v>191441</v>
      </c>
      <c r="E30" s="18">
        <f t="shared" ref="E30:G30" si="3">SUM(E26:E29)</f>
        <v>139033.41999999998</v>
      </c>
      <c r="F30" s="18">
        <f t="shared" si="3"/>
        <v>52407.86</v>
      </c>
      <c r="G30" s="18">
        <f t="shared" si="3"/>
        <v>191441.28</v>
      </c>
      <c r="I30" s="13"/>
    </row>
    <row r="32" spans="2:13">
      <c r="B32" s="12">
        <v>5000</v>
      </c>
      <c r="C32" s="12" t="s">
        <v>20</v>
      </c>
      <c r="D32" s="3"/>
      <c r="E32" s="3"/>
      <c r="F32" s="3"/>
      <c r="G32" s="3"/>
      <c r="I32" s="13"/>
    </row>
    <row r="33" spans="2:9">
      <c r="B33" s="6">
        <v>5000</v>
      </c>
      <c r="C33" s="6" t="s">
        <v>12</v>
      </c>
      <c r="D33" s="3"/>
      <c r="E33" s="3"/>
      <c r="F33" s="3"/>
      <c r="G33" s="3">
        <v>0</v>
      </c>
    </row>
    <row r="34" spans="2:9">
      <c r="B34" s="6">
        <v>5000</v>
      </c>
      <c r="C34" s="6" t="s">
        <v>33</v>
      </c>
      <c r="D34" s="3"/>
      <c r="E34" s="3"/>
      <c r="F34" s="3"/>
      <c r="G34" s="3">
        <v>0</v>
      </c>
      <c r="I34" s="13"/>
    </row>
    <row r="35" spans="2:9">
      <c r="B35" s="6">
        <v>5000</v>
      </c>
      <c r="C35" s="6" t="s">
        <v>13</v>
      </c>
      <c r="D35" s="3"/>
      <c r="E35" s="3"/>
      <c r="F35" s="3"/>
      <c r="G35" s="3">
        <v>0</v>
      </c>
    </row>
    <row r="36" spans="2:9">
      <c r="B36" s="6">
        <v>5000</v>
      </c>
      <c r="C36" s="6" t="s">
        <v>40</v>
      </c>
      <c r="D36" s="3"/>
      <c r="E36" s="3"/>
      <c r="F36" s="3"/>
      <c r="G36" s="3">
        <v>0</v>
      </c>
    </row>
    <row r="37" spans="2:9">
      <c r="B37" s="6">
        <v>5000</v>
      </c>
      <c r="C37" s="6" t="s">
        <v>35</v>
      </c>
      <c r="D37" s="3"/>
      <c r="E37" s="3"/>
      <c r="F37" s="3"/>
      <c r="G37" s="3">
        <v>50000</v>
      </c>
    </row>
    <row r="38" spans="2:9">
      <c r="B38" s="6">
        <v>5000</v>
      </c>
      <c r="C38" s="6" t="s">
        <v>34</v>
      </c>
      <c r="D38" s="3"/>
      <c r="E38" s="3"/>
      <c r="F38" s="3"/>
      <c r="G38" s="3">
        <v>0</v>
      </c>
    </row>
    <row r="39" spans="2:9">
      <c r="B39" s="6">
        <v>5000</v>
      </c>
      <c r="C39" s="6" t="s">
        <v>15</v>
      </c>
      <c r="D39" s="2"/>
      <c r="E39" s="2"/>
      <c r="F39" s="2"/>
      <c r="G39" s="2">
        <v>0</v>
      </c>
    </row>
    <row r="40" spans="2:9">
      <c r="B40" s="6"/>
      <c r="C40" s="12" t="s">
        <v>27</v>
      </c>
      <c r="D40" s="18"/>
      <c r="E40" s="25"/>
      <c r="F40" s="25"/>
      <c r="G40" s="18">
        <f>SUM(G33:G39)</f>
        <v>50000</v>
      </c>
    </row>
    <row r="41" spans="2:9">
      <c r="B41" s="6"/>
      <c r="C41" s="6"/>
      <c r="D41" s="1"/>
      <c r="E41" s="3"/>
      <c r="F41" s="3"/>
      <c r="G41" s="1"/>
    </row>
    <row r="42" spans="2:9" ht="16" thickBot="1">
      <c r="C42" s="12" t="s">
        <v>21</v>
      </c>
      <c r="D42" s="10"/>
      <c r="E42" s="18"/>
      <c r="F42" s="18"/>
      <c r="G42" s="27">
        <f>G23+G30+G40</f>
        <v>980656.87499460008</v>
      </c>
      <c r="H42" s="1"/>
    </row>
    <row r="43" spans="2:9" ht="16" thickTop="1">
      <c r="E43" s="1"/>
      <c r="F43" s="1"/>
      <c r="G43" s="1"/>
      <c r="H43" s="1"/>
    </row>
    <row r="44" spans="2:9">
      <c r="C44" t="s">
        <v>29</v>
      </c>
      <c r="G44" s="28">
        <f>F10</f>
        <v>1171401</v>
      </c>
    </row>
    <row r="45" spans="2:9">
      <c r="C45" t="s">
        <v>30</v>
      </c>
      <c r="G45" s="4">
        <f>G44-G42</f>
        <v>190744.12500539992</v>
      </c>
    </row>
  </sheetData>
  <phoneticPr fontId="7" type="noConversion"/>
  <pageMargins left="0.75" right="0.75" top="1" bottom="1" header="0.5" footer="0.5"/>
  <pageSetup scale="71" orientation="landscape" horizontalDpi="4294967292" verticalDpi="4294967292"/>
  <legacy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1"/>
  <sheetViews>
    <sheetView tabSelected="1" topLeftCell="A15" workbookViewId="0">
      <selection activeCell="C21" sqref="C21"/>
    </sheetView>
  </sheetViews>
  <sheetFormatPr baseColWidth="10" defaultColWidth="8.83203125" defaultRowHeight="15" x14ac:dyDescent="0"/>
  <cols>
    <col min="1" max="1" width="5.6640625" style="39" customWidth="1"/>
    <col min="2" max="2" width="46.1640625" style="30" bestFit="1" customWidth="1"/>
    <col min="3" max="3" width="70.6640625" customWidth="1"/>
    <col min="4" max="4" width="19.33203125" bestFit="1" customWidth="1"/>
  </cols>
  <sheetData>
    <row r="2" spans="1:4">
      <c r="B2" s="35" t="s">
        <v>45</v>
      </c>
    </row>
    <row r="3" spans="1:4">
      <c r="B3" s="30" t="s">
        <v>66</v>
      </c>
    </row>
    <row r="4" spans="1:4">
      <c r="B4" s="44" t="s">
        <v>55</v>
      </c>
    </row>
    <row r="5" spans="1:4" s="40" customFormat="1" ht="25" customHeight="1">
      <c r="A5" s="39"/>
      <c r="B5" s="48" t="s">
        <v>46</v>
      </c>
      <c r="C5" s="37" t="s">
        <v>50</v>
      </c>
    </row>
    <row r="6" spans="1:4" s="40" customFormat="1" ht="30">
      <c r="A6" s="39"/>
      <c r="B6" s="48"/>
      <c r="C6" s="38" t="s">
        <v>54</v>
      </c>
    </row>
    <row r="7" spans="1:4" ht="30">
      <c r="B7" s="42" t="s">
        <v>47</v>
      </c>
      <c r="C7" s="43" t="s">
        <v>51</v>
      </c>
    </row>
    <row r="8" spans="1:4" ht="30">
      <c r="B8" s="42" t="s">
        <v>48</v>
      </c>
      <c r="C8" s="43" t="s">
        <v>52</v>
      </c>
    </row>
    <row r="9" spans="1:4" ht="32.25" customHeight="1">
      <c r="B9" s="42" t="s">
        <v>49</v>
      </c>
      <c r="C9" s="41" t="s">
        <v>53</v>
      </c>
    </row>
    <row r="10" spans="1:4">
      <c r="C10" s="36"/>
    </row>
    <row r="12" spans="1:4">
      <c r="B12" s="33" t="s">
        <v>41</v>
      </c>
      <c r="C12" s="34" t="s">
        <v>42</v>
      </c>
      <c r="D12" s="34" t="s">
        <v>14</v>
      </c>
    </row>
    <row r="13" spans="1:4">
      <c r="B13" s="49"/>
      <c r="C13" s="49"/>
      <c r="D13" s="49"/>
    </row>
    <row r="14" spans="1:4" ht="120">
      <c r="B14" s="46" t="s">
        <v>59</v>
      </c>
      <c r="C14" s="31" t="s">
        <v>64</v>
      </c>
      <c r="D14" s="32">
        <f>111978</f>
        <v>111978</v>
      </c>
    </row>
    <row r="15" spans="1:4" ht="90">
      <c r="B15" s="46" t="s">
        <v>60</v>
      </c>
      <c r="C15" s="31" t="s">
        <v>43</v>
      </c>
      <c r="D15" s="32">
        <v>160357</v>
      </c>
    </row>
    <row r="16" spans="1:4" ht="120">
      <c r="B16" s="46" t="s">
        <v>61</v>
      </c>
      <c r="C16" s="31" t="s">
        <v>65</v>
      </c>
      <c r="D16" s="32">
        <f>95744</f>
        <v>95744</v>
      </c>
    </row>
    <row r="17" spans="2:4" ht="135">
      <c r="B17" s="46" t="s">
        <v>57</v>
      </c>
      <c r="C17" s="31" t="s">
        <v>67</v>
      </c>
      <c r="D17" s="32">
        <v>83903</v>
      </c>
    </row>
    <row r="18" spans="2:4" ht="135">
      <c r="B18" s="46" t="s">
        <v>62</v>
      </c>
      <c r="C18" s="31" t="s">
        <v>56</v>
      </c>
      <c r="D18" s="32">
        <v>66384</v>
      </c>
    </row>
    <row r="19" spans="2:4">
      <c r="B19" s="45"/>
      <c r="C19" s="45"/>
      <c r="D19" s="45"/>
    </row>
    <row r="20" spans="2:4" ht="105">
      <c r="B20" s="46" t="s">
        <v>63</v>
      </c>
      <c r="C20" s="31" t="s">
        <v>44</v>
      </c>
      <c r="D20" s="32">
        <v>77269</v>
      </c>
    </row>
    <row r="21" spans="2:4" ht="75">
      <c r="B21" s="47" t="s">
        <v>58</v>
      </c>
      <c r="C21" s="31" t="s">
        <v>68</v>
      </c>
      <c r="D21" s="32">
        <v>80980</v>
      </c>
    </row>
  </sheetData>
  <mergeCells count="2">
    <mergeCell ref="B5:B6"/>
    <mergeCell ref="B13:D13"/>
  </mergeCells>
  <pageMargins left="0.7" right="0.7" top="0.75" bottom="0.75" header="0.3" footer="0.3"/>
  <pageSetup scale="58"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New Hire w Descriptions</vt:lpstr>
    </vt:vector>
  </TitlesOfParts>
  <Company>FHDA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 Watson</dc:creator>
  <cp:lastModifiedBy>De Anza College</cp:lastModifiedBy>
  <cp:lastPrinted>2015-10-22T19:03:16Z</cp:lastPrinted>
  <dcterms:created xsi:type="dcterms:W3CDTF">2014-10-20T16:57:18Z</dcterms:created>
  <dcterms:modified xsi:type="dcterms:W3CDTF">2015-10-27T19:40:14Z</dcterms:modified>
</cp:coreProperties>
</file>